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<sst xmlns="http://schemas.openxmlformats.org/spreadsheetml/2006/main" count="64" uniqueCount="58">
  <si>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Calculateur Immobilier</t>
  </si>
  <si>
    <t>Définition du bien</t>
  </si>
  <si>
    <t>nb m2</t>
  </si>
  <si>
    <t>Frais d'agence</t>
  </si>
  <si>
    <t>Coût total</t>
  </si>
  <si>
    <t>Frais notaire</t>
  </si>
  <si>
    <t>Prix (hors frais d'agence)</t>
  </si>
  <si>
    <t>Financement</t>
  </si>
  <si>
    <t>Apport personnel</t>
  </si>
  <si>
    <t>Besoin de financement</t>
  </si>
  <si>
    <t>Nombre années emprunt</t>
  </si>
  <si>
    <t>Annuité</t>
  </si>
  <si>
    <t>Mensualité</t>
  </si>
  <si>
    <t>Taux d'intérêt emprunt</t>
  </si>
  <si>
    <t>Sur-coût</t>
  </si>
  <si>
    <t>Revenus</t>
  </si>
  <si>
    <t>Loyer / m2</t>
  </si>
  <si>
    <t>Charges</t>
  </si>
  <si>
    <t>Assurances / an</t>
  </si>
  <si>
    <t>% de vacance</t>
  </si>
  <si>
    <t>soit</t>
  </si>
  <si>
    <t>mois</t>
  </si>
  <si>
    <t>Impôts fonciers</t>
  </si>
  <si>
    <t>Réparations / an</t>
  </si>
  <si>
    <t>par an</t>
  </si>
  <si>
    <t>Commission agence sur loyers (%)</t>
  </si>
  <si>
    <t>Loyer mensuel charges comprises</t>
  </si>
  <si>
    <t>Charges / mois (prop. + locataire)</t>
  </si>
  <si>
    <t>Retour sur investissement</t>
  </si>
  <si>
    <t>Cash Flow mensuel</t>
  </si>
  <si>
    <t>Rentabilité brute</t>
  </si>
  <si>
    <t>Rentabilité nette sur apport</t>
  </si>
  <si>
    <t>Rentabilité brute sur apport</t>
  </si>
  <si>
    <t>Revente</t>
  </si>
  <si>
    <t>Prix de revente</t>
  </si>
  <si>
    <t>% Frais d'agence</t>
  </si>
  <si>
    <t>d'appréciation annuelle</t>
  </si>
  <si>
    <t>Nb années de détention</t>
  </si>
  <si>
    <t>Gain</t>
  </si>
  <si>
    <t>Coût total (emprut+ frais)</t>
  </si>
  <si>
    <t>Revenu Net Opérationnel annuel</t>
  </si>
  <si>
    <t>Total charges annuelles</t>
  </si>
  <si>
    <t>Loyers annuels</t>
  </si>
  <si>
    <t>Rendement / apport</t>
  </si>
  <si>
    <t>du coût</t>
  </si>
  <si>
    <t>vert</t>
  </si>
  <si>
    <t>à saisir</t>
  </si>
  <si>
    <t>rouge</t>
  </si>
  <si>
    <t>ne pas saisir</t>
  </si>
  <si>
    <t>http://www.changer-gagner.com</t>
  </si>
  <si>
    <t>doit être &gt;= à</t>
  </si>
  <si>
    <t>(environ 7%)</t>
  </si>
  <si>
    <t>Coût travaux et autres commissions</t>
  </si>
  <si>
    <t>Rendement si apport investi à 3%</t>
  </si>
  <si>
    <t>Rendement si apport investi à 4%</t>
  </si>
  <si>
    <t>Rendement si apport investi à 5%</t>
  </si>
  <si>
    <t>Rendement si apport investi à 10%</t>
  </si>
  <si>
    <t>Rendement si apport investi à 20% (Forex)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</si>
</sst>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-81D]_-;\-* #,##0.00\ [$€-81D]_-;_-* &quot;-&quot;??\ [$€-81D]_-;_-@_-"/>
    <numFmt numFmtId="174" formatCode="0.00000"/>
    <numFmt numFmtId="175" formatCode="0.00000%"/>
  </numFmts>
  <fonts count="8">
    <font>
      <sz val="10"/>
      <name val="Arial"/>
      <family val="0"/>
    </font>
    <font>
      <b/>
      <sz val="36"/>
      <color indexed="44"/>
      <name val="Arial"/>
      <family val="2"/>
    </font>
    <font>
      <b/>
      <sz val="12"/>
      <color indexed="44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Font="1" applyAlignment="1">
      <alignment/>
    </xf>
    <xf numFmtId="172" fontId="3" fillId="0" borderId="0" xfId="15" applyFont="1" applyAlignment="1">
      <alignment/>
    </xf>
    <xf numFmtId="173" fontId="0" fillId="0" borderId="0" xfId="0" applyNumberFormat="1" applyAlignment="1">
      <alignment/>
    </xf>
    <xf numFmtId="9" fontId="4" fillId="0" borderId="0" xfId="21" applyFont="1" applyAlignment="1">
      <alignment/>
    </xf>
    <xf numFmtId="173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10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10" fontId="6" fillId="0" borderId="0" xfId="21" applyNumberFormat="1" applyFont="1" applyAlignment="1">
      <alignment/>
    </xf>
    <xf numFmtId="172" fontId="6" fillId="0" borderId="0" xfId="15" applyFont="1" applyAlignment="1">
      <alignment/>
    </xf>
    <xf numFmtId="172" fontId="7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hanger-gagner.com/" TargetMode="External" /><Relationship Id="rId3" Type="http://schemas.openxmlformats.org/officeDocument/2006/relationships/hyperlink" Target="http://www.changer-gagn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3</xdr:col>
      <xdr:colOff>609600</xdr:colOff>
      <xdr:row>4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5910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nger-gagn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workbookViewId="0" topLeftCell="A4">
      <selection activeCell="B7" sqref="B7"/>
    </sheetView>
  </sheetViews>
  <sheetFormatPr defaultColWidth="11.421875" defaultRowHeight="12.75"/>
  <cols>
    <col min="1" max="1" width="35.8515625" style="0" customWidth="1"/>
    <col min="2" max="2" width="12.8515625" style="0" bestFit="1" customWidth="1"/>
    <col min="5" max="5" width="11.8515625" style="0" bestFit="1" customWidth="1"/>
    <col min="8" max="8" width="16.57421875" style="0" bestFit="1" customWidth="1"/>
  </cols>
  <sheetData>
    <row r="2" ht="12.75">
      <c r="F2" s="13" t="s">
        <v>49</v>
      </c>
    </row>
    <row r="4" ht="45">
      <c r="F4" s="1" t="s">
        <v>0</v>
      </c>
    </row>
    <row r="6" spans="1:2" ht="12.75">
      <c r="A6" s="4" t="s">
        <v>47</v>
      </c>
      <c r="B6" t="s">
        <v>48</v>
      </c>
    </row>
    <row r="7" spans="1:2" ht="12.75">
      <c r="A7" s="3" t="s">
        <v>45</v>
      </c>
      <c r="B7" t="s">
        <v>46</v>
      </c>
    </row>
    <row r="9" ht="15.75">
      <c r="A9" s="2" t="s">
        <v>1</v>
      </c>
    </row>
    <row r="10" spans="1:2" ht="12.75">
      <c r="A10" s="3" t="s">
        <v>2</v>
      </c>
      <c r="B10" s="3">
        <v>15</v>
      </c>
    </row>
    <row r="11" spans="1:2" ht="12.75">
      <c r="A11" s="3" t="s">
        <v>6</v>
      </c>
      <c r="B11" s="6">
        <v>130000</v>
      </c>
    </row>
    <row r="12" spans="1:2" ht="12.75">
      <c r="A12" s="3" t="s">
        <v>3</v>
      </c>
      <c r="B12" s="6"/>
    </row>
    <row r="13" spans="1:5" ht="12.75">
      <c r="A13" s="3" t="s">
        <v>5</v>
      </c>
      <c r="B13" s="6">
        <v>10000</v>
      </c>
      <c r="C13" s="17" t="s">
        <v>51</v>
      </c>
      <c r="E13" s="7"/>
    </row>
    <row r="14" spans="1:2" ht="12.75">
      <c r="A14" s="3" t="s">
        <v>52</v>
      </c>
      <c r="B14" s="6">
        <v>18000</v>
      </c>
    </row>
    <row r="16" spans="1:2" ht="12.75">
      <c r="A16" s="21" t="s">
        <v>4</v>
      </c>
      <c r="B16" s="19">
        <f>B11+B12+B13+B14</f>
        <v>158000</v>
      </c>
    </row>
    <row r="19" ht="15.75">
      <c r="A19" s="2" t="s">
        <v>7</v>
      </c>
    </row>
    <row r="20" spans="1:5" ht="12.75">
      <c r="A20" s="22" t="s">
        <v>8</v>
      </c>
      <c r="B20" s="20">
        <v>80000</v>
      </c>
      <c r="C20" s="14" t="s">
        <v>20</v>
      </c>
      <c r="D20" s="10">
        <f>B20/B16</f>
        <v>0.5063291139240507</v>
      </c>
      <c r="E20" s="15" t="s">
        <v>44</v>
      </c>
    </row>
    <row r="22" spans="1:2" ht="12.75">
      <c r="A22" s="4" t="s">
        <v>9</v>
      </c>
      <c r="B22" s="5">
        <f>B16-B20</f>
        <v>78000</v>
      </c>
    </row>
    <row r="23" spans="1:2" ht="12.75">
      <c r="A23" s="3" t="s">
        <v>10</v>
      </c>
      <c r="B23" s="12">
        <v>20</v>
      </c>
    </row>
    <row r="24" spans="1:2" ht="12.75">
      <c r="A24" s="3" t="s">
        <v>13</v>
      </c>
      <c r="B24" s="11">
        <v>0.04</v>
      </c>
    </row>
    <row r="26" spans="1:2" ht="12.75">
      <c r="A26" s="4" t="s">
        <v>12</v>
      </c>
      <c r="B26" s="5">
        <f>((1+$B$24)^(-1))*$B$24*B22/(1-((1+$B$24)^(-B23)))/12</f>
        <v>459.8859395539301</v>
      </c>
    </row>
    <row r="27" spans="1:2" ht="12.75">
      <c r="A27" s="4" t="s">
        <v>11</v>
      </c>
      <c r="B27" s="5">
        <f>12*B26</f>
        <v>5518.631274647161</v>
      </c>
    </row>
    <row r="28" spans="1:2" ht="12.75">
      <c r="A28" s="4" t="s">
        <v>39</v>
      </c>
      <c r="B28" s="5">
        <f>B23*B27</f>
        <v>110372.62549294322</v>
      </c>
    </row>
    <row r="29" spans="1:2" ht="12.75">
      <c r="A29" s="4" t="s">
        <v>14</v>
      </c>
      <c r="B29" s="5">
        <f>B28-B22</f>
        <v>32372.625492943218</v>
      </c>
    </row>
    <row r="31" ht="15.75">
      <c r="A31" s="2" t="s">
        <v>15</v>
      </c>
    </row>
    <row r="32" spans="1:5" ht="12.75">
      <c r="A32" s="3" t="s">
        <v>19</v>
      </c>
      <c r="B32" s="11">
        <v>0.07</v>
      </c>
      <c r="C32" s="14" t="s">
        <v>20</v>
      </c>
      <c r="D32" s="4">
        <f>B32*12</f>
        <v>0.8400000000000001</v>
      </c>
      <c r="E32" s="15" t="s">
        <v>21</v>
      </c>
    </row>
    <row r="33" spans="1:2" ht="12.75">
      <c r="A33" s="22" t="s">
        <v>26</v>
      </c>
      <c r="B33" s="20">
        <v>700</v>
      </c>
    </row>
    <row r="34" spans="1:2" ht="12.75">
      <c r="A34" s="4" t="s">
        <v>16</v>
      </c>
      <c r="B34" s="5">
        <f>B33/B10</f>
        <v>46.666666666666664</v>
      </c>
    </row>
    <row r="35" spans="1:2" ht="12.75">
      <c r="A35" s="21" t="s">
        <v>42</v>
      </c>
      <c r="B35" s="19">
        <f>B33*12*(1-B32)</f>
        <v>7811.999999999999</v>
      </c>
    </row>
    <row r="37" ht="15.75">
      <c r="A37" s="2" t="s">
        <v>17</v>
      </c>
    </row>
    <row r="38" spans="1:2" ht="12.75">
      <c r="A38" s="3" t="s">
        <v>18</v>
      </c>
      <c r="B38" s="6">
        <v>200</v>
      </c>
    </row>
    <row r="39" spans="1:2" ht="12.75">
      <c r="A39" s="3" t="s">
        <v>25</v>
      </c>
      <c r="B39" s="11">
        <v>0</v>
      </c>
    </row>
    <row r="40" spans="1:5" ht="12.75">
      <c r="A40" s="3" t="s">
        <v>22</v>
      </c>
      <c r="B40" s="6">
        <v>200</v>
      </c>
      <c r="C40" s="3"/>
      <c r="E40" s="3"/>
    </row>
    <row r="41" spans="1:5" ht="12.75">
      <c r="A41" s="3" t="s">
        <v>23</v>
      </c>
      <c r="B41" s="6">
        <v>200</v>
      </c>
      <c r="C41" s="3"/>
      <c r="E41" s="3"/>
    </row>
    <row r="42" spans="1:5" ht="12.75">
      <c r="A42" s="3" t="s">
        <v>27</v>
      </c>
      <c r="B42" s="6">
        <v>80</v>
      </c>
      <c r="C42" s="14" t="s">
        <v>20</v>
      </c>
      <c r="D42" s="5">
        <f>B42*12</f>
        <v>960</v>
      </c>
      <c r="E42" s="15" t="s">
        <v>24</v>
      </c>
    </row>
    <row r="43" spans="1:5" ht="12.75">
      <c r="A43" s="4" t="s">
        <v>41</v>
      </c>
      <c r="B43" s="9">
        <f>B38+B39*B35+B40+B41+D42</f>
        <v>1560</v>
      </c>
      <c r="C43" s="3"/>
      <c r="D43" s="6"/>
      <c r="E43" s="3"/>
    </row>
    <row r="45" ht="15.75">
      <c r="A45" s="2" t="s">
        <v>28</v>
      </c>
    </row>
    <row r="46" spans="1:2" ht="12.75">
      <c r="A46" s="4" t="s">
        <v>30</v>
      </c>
      <c r="B46" s="10">
        <f>B35/B16</f>
        <v>0.04944303797468354</v>
      </c>
    </row>
    <row r="47" spans="1:2" ht="12.75">
      <c r="A47" s="21" t="s">
        <v>40</v>
      </c>
      <c r="B47" s="19">
        <f>B35-B43-B27</f>
        <v>733.3687253528378</v>
      </c>
    </row>
    <row r="48" spans="1:2" ht="12.75">
      <c r="A48" s="21" t="s">
        <v>29</v>
      </c>
      <c r="B48" s="19">
        <f>B47/12</f>
        <v>61.11406044606982</v>
      </c>
    </row>
    <row r="49" spans="1:2" ht="12.75">
      <c r="A49" s="4" t="s">
        <v>32</v>
      </c>
      <c r="B49" s="10">
        <f>B35/B20</f>
        <v>0.09764999999999999</v>
      </c>
    </row>
    <row r="50" spans="1:2" ht="12.75">
      <c r="A50" s="4" t="s">
        <v>31</v>
      </c>
      <c r="B50" s="10">
        <f>B47/B20</f>
        <v>0.009167109066910473</v>
      </c>
    </row>
    <row r="51" spans="1:8" ht="12.75">
      <c r="A51" s="4"/>
      <c r="B51" s="4"/>
      <c r="H51" s="7"/>
    </row>
    <row r="52" spans="1:2" ht="15.75">
      <c r="A52" s="2" t="s">
        <v>33</v>
      </c>
      <c r="B52" s="4"/>
    </row>
    <row r="53" spans="1:4" ht="12.75">
      <c r="A53" s="3" t="s">
        <v>37</v>
      </c>
      <c r="B53" s="12">
        <v>20</v>
      </c>
      <c r="C53" t="s">
        <v>50</v>
      </c>
      <c r="D53" s="16">
        <f>B23</f>
        <v>20</v>
      </c>
    </row>
    <row r="54" spans="1:6" ht="12.75">
      <c r="A54" s="3" t="s">
        <v>34</v>
      </c>
      <c r="B54" s="6">
        <v>200000</v>
      </c>
      <c r="C54" s="14" t="s">
        <v>20</v>
      </c>
      <c r="D54" s="8">
        <f>POWER((B54/B11),1/B53)-1</f>
        <v>0.021772787672428073</v>
      </c>
      <c r="E54" s="15" t="s">
        <v>36</v>
      </c>
      <c r="F54" s="15"/>
    </row>
    <row r="55" spans="1:6" ht="12.75">
      <c r="A55" s="3" t="s">
        <v>35</v>
      </c>
      <c r="B55" s="11">
        <v>0.07</v>
      </c>
      <c r="C55" s="15"/>
      <c r="D55" s="15"/>
      <c r="E55" s="15"/>
      <c r="F55" s="15"/>
    </row>
    <row r="56" spans="1:6" ht="12.75">
      <c r="A56" s="4" t="s">
        <v>3</v>
      </c>
      <c r="B56" s="5">
        <f>B55*B54</f>
        <v>14000.000000000002</v>
      </c>
      <c r="C56" s="15"/>
      <c r="D56" s="15"/>
      <c r="E56" s="15"/>
      <c r="F56" s="15"/>
    </row>
    <row r="57" spans="1:6" ht="12.75">
      <c r="A57" s="21" t="s">
        <v>38</v>
      </c>
      <c r="B57" s="19">
        <f>B54-B56+B47*B53-B20</f>
        <v>120667.37450705675</v>
      </c>
      <c r="C57" s="15"/>
      <c r="D57" s="15"/>
      <c r="E57" s="15"/>
      <c r="F57" s="15"/>
    </row>
    <row r="58" spans="1:6" ht="12.75">
      <c r="A58" s="21" t="s">
        <v>43</v>
      </c>
      <c r="B58" s="18">
        <f>POWER((B57+B20)/B20,1)-1</f>
        <v>1.5083421813382096</v>
      </c>
      <c r="C58" s="14" t="s">
        <v>20</v>
      </c>
      <c r="D58" s="10">
        <f>POWER((B57+B20)/B20,1/B53)-1</f>
        <v>0.047054624024037484</v>
      </c>
      <c r="E58" s="15" t="s">
        <v>24</v>
      </c>
      <c r="F58" s="15"/>
    </row>
    <row r="60" spans="1:2" ht="12.75">
      <c r="A60" s="4" t="s">
        <v>53</v>
      </c>
      <c r="B60" s="10">
        <f>POWER(1.03,B53)-1</f>
        <v>0.8061112346694133</v>
      </c>
    </row>
    <row r="61" spans="1:2" ht="12.75">
      <c r="A61" s="4" t="s">
        <v>54</v>
      </c>
      <c r="B61" s="10">
        <f>POWER(1.04,B53)-1</f>
        <v>1.1911231430334213</v>
      </c>
    </row>
    <row r="62" spans="1:2" ht="12.75">
      <c r="A62" s="4" t="s">
        <v>55</v>
      </c>
      <c r="B62" s="10">
        <f>POWER(1.05,B53)-1</f>
        <v>1.6532977051444209</v>
      </c>
    </row>
    <row r="63" spans="1:2" ht="12.75">
      <c r="A63" s="4" t="s">
        <v>56</v>
      </c>
      <c r="B63" s="10">
        <f>POWER(1.1,B53)-1</f>
        <v>5.727499949325609</v>
      </c>
    </row>
    <row r="64" spans="1:2" ht="12.75">
      <c r="A64" s="4" t="s">
        <v>57</v>
      </c>
      <c r="B64" s="10">
        <f>POWER(1.2,B53)-1</f>
        <v>37.33759992447474</v>
      </c>
    </row>
  </sheetData>
  <hyperlinks>
    <hyperlink ref="F2" r:id="rId1" display="http://www.changer-gagner.com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Changer-Gagner</dc:creator>
  <cp:keywords/>
  <dc:description/>
  <cp:lastModifiedBy>Admin</cp:lastModifiedBy>
  <dcterms:created xsi:type="dcterms:W3CDTF">1996-10-21T11:03:58Z</dcterms:created>
  <dcterms:modified xsi:type="dcterms:W3CDTF">2011-11-11T22:17:13Z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